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nrollment Contracts\2022-2023\PP TILA to publish\New Students\"/>
    </mc:Choice>
  </mc:AlternateContent>
  <xr:revisionPtr revIDLastSave="0" documentId="13_ncr:1_{03ADF6ED-339E-4B3C-AB2D-23691B465491}" xr6:coauthVersionLast="47" xr6:coauthVersionMax="47" xr10:uidLastSave="{00000000-0000-0000-0000-000000000000}"/>
  <bookViews>
    <workbookView xWindow="1845" yWindow="1500" windowWidth="26955" windowHeight="14700" xr2:uid="{52C7B8FD-A103-4B99-8E65-52DD18B8DA4B}"/>
  </bookViews>
  <sheets>
    <sheet name="Payment Plan Options" sheetId="1" r:id="rId1"/>
    <sheet name="TILA Form Payment Plan B" sheetId="3" r:id="rId2"/>
    <sheet name="TILA Form Payment Plan C" sheetId="2" r:id="rId3"/>
  </sheets>
  <definedNames>
    <definedName name="_xlnm.Print_Area" localSheetId="0">'Payment Plan Options'!$A$1:$N$64</definedName>
    <definedName name="_xlnm.Print_Area" localSheetId="1">'TILA Form Payment Plan B'!$A$1:$L$48</definedName>
    <definedName name="_xlnm.Print_Area" localSheetId="2">'TILA Form Payment Plan C'!$A$1:$L$48</definedName>
    <definedName name="_xlnm.Print_Titles" localSheetId="0">'Payment Plan Options'!$1:$1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M54" i="1"/>
  <c r="D27" i="1"/>
  <c r="F41" i="1"/>
  <c r="H22" i="2" l="1"/>
  <c r="H22" i="3" l="1"/>
  <c r="B59" i="1"/>
  <c r="K58" i="1"/>
  <c r="K59" i="1" s="1"/>
  <c r="J58" i="1"/>
  <c r="J59" i="1" s="1"/>
  <c r="I58" i="1"/>
  <c r="I59" i="1" s="1"/>
  <c r="H58" i="1"/>
  <c r="H59" i="1" s="1"/>
  <c r="G58" i="1"/>
  <c r="G59" i="1" s="1"/>
  <c r="F58" i="1"/>
  <c r="F59" i="1" s="1"/>
  <c r="E58" i="1"/>
  <c r="E59" i="1" s="1"/>
  <c r="D58" i="1"/>
  <c r="D59" i="1" s="1"/>
  <c r="E23" i="2" s="1"/>
  <c r="C58" i="1"/>
  <c r="M57" i="1"/>
  <c r="M53" i="1"/>
  <c r="M52" i="1"/>
  <c r="B46" i="1"/>
  <c r="D45" i="1"/>
  <c r="C45" i="1"/>
  <c r="F44" i="1"/>
  <c r="F40" i="1"/>
  <c r="F39" i="1"/>
  <c r="C42" i="1" s="1"/>
  <c r="M8" i="3" s="1"/>
  <c r="B31" i="1"/>
  <c r="D30" i="1"/>
  <c r="C30" i="1"/>
  <c r="D26" i="1"/>
  <c r="D25" i="1"/>
  <c r="B20" i="1"/>
  <c r="D19" i="1"/>
  <c r="C19" i="1"/>
  <c r="C20" i="1" s="1"/>
  <c r="D16" i="1"/>
  <c r="D15" i="1"/>
  <c r="D21" i="1" l="1"/>
  <c r="C55" i="1"/>
  <c r="M8" i="2" s="1"/>
  <c r="D14" i="2" s="1"/>
  <c r="C29" i="1"/>
  <c r="D29" i="1" s="1"/>
  <c r="D32" i="1" s="1"/>
  <c r="F16" i="3"/>
  <c r="F16" i="2"/>
  <c r="E45" i="1"/>
  <c r="F45" i="1" s="1"/>
  <c r="C46" i="1"/>
  <c r="E22" i="3" s="1"/>
  <c r="D46" i="1"/>
  <c r="E23" i="3" s="1"/>
  <c r="F42" i="1"/>
  <c r="L58" i="1"/>
  <c r="L59" i="1" s="1"/>
  <c r="M55" i="1" l="1"/>
  <c r="M9" i="2"/>
  <c r="M10" i="2" s="1"/>
  <c r="M11" i="2" s="1"/>
  <c r="A14" i="2" s="1"/>
  <c r="C59" i="1"/>
  <c r="E22" i="2" s="1"/>
  <c r="C31" i="1"/>
  <c r="E46" i="1"/>
  <c r="F47" i="1"/>
  <c r="M58" i="1"/>
  <c r="M60" i="1" l="1"/>
  <c r="J17" i="2" s="1"/>
  <c r="J17" i="3"/>
  <c r="H18" i="3"/>
  <c r="H18" i="2" l="1"/>
  <c r="D14" i="3"/>
  <c r="M9" i="3"/>
  <c r="M10" i="3" s="1"/>
  <c r="M11" i="3" s="1"/>
  <c r="A14" i="3" s="1"/>
</calcChain>
</file>

<file path=xl/sharedStrings.xml><?xml version="1.0" encoding="utf-8"?>
<sst xmlns="http://schemas.openxmlformats.org/spreadsheetml/2006/main" count="165" uniqueCount="84">
  <si>
    <r>
      <t xml:space="preserve">Plan A </t>
    </r>
    <r>
      <rPr>
        <b/>
        <i/>
        <sz val="11"/>
        <color rgb="FF000000"/>
        <rFont val="Calibri"/>
        <family val="2"/>
      </rPr>
      <t>without</t>
    </r>
    <r>
      <rPr>
        <b/>
        <sz val="11"/>
        <color rgb="FF000000"/>
        <rFont val="Calibri"/>
        <family val="2"/>
      </rPr>
      <t xml:space="preserve"> Tuition Insurance</t>
    </r>
  </si>
  <si>
    <t>Total</t>
  </si>
  <si>
    <t>Tuition / Registration Fee</t>
  </si>
  <si>
    <t>Total Per Due Date</t>
  </si>
  <si>
    <t>Total All Tuition &amp; Fees</t>
  </si>
  <si>
    <r>
      <t xml:space="preserve">Plan A </t>
    </r>
    <r>
      <rPr>
        <b/>
        <i/>
        <sz val="11"/>
        <color rgb="FF000000"/>
        <rFont val="Calibri"/>
        <family val="2"/>
      </rPr>
      <t>with</t>
    </r>
    <r>
      <rPr>
        <b/>
        <sz val="11"/>
        <color rgb="FF000000"/>
        <rFont val="Calibri"/>
        <family val="2"/>
      </rPr>
      <t xml:space="preserve"> Tuition Insurance</t>
    </r>
  </si>
  <si>
    <t>Tuition Insurance</t>
  </si>
  <si>
    <t xml:space="preserve">Plan B </t>
  </si>
  <si>
    <t>Plan C</t>
  </si>
  <si>
    <t xml:space="preserve">NOTES: </t>
  </si>
  <si>
    <t>*Addition of optional fees will alter payment schedule</t>
  </si>
  <si>
    <t>** Due to rounding, calculations may be .01 off</t>
  </si>
  <si>
    <t>click here</t>
  </si>
  <si>
    <t>Grade Level Activity Fee</t>
  </si>
  <si>
    <t xml:space="preserve"> PAYMENT PLAN B</t>
  </si>
  <si>
    <t>Los Encinos School</t>
  </si>
  <si>
    <t>17100 Ventura Blvd</t>
  </si>
  <si>
    <t>Encino, CA 91316</t>
  </si>
  <si>
    <t>Npennington@Losencinosschool.org</t>
  </si>
  <si>
    <t>Payment Plan:  B</t>
  </si>
  <si>
    <t>ANNUAL PERCENTAGE RATE (APR)</t>
  </si>
  <si>
    <t>FINANCE CHARGE</t>
  </si>
  <si>
    <t>AMOUNT FINANCED</t>
  </si>
  <si>
    <t>TOTAL OF PAYMENTS</t>
  </si>
  <si>
    <t>TOTAL SALE PRICE</t>
  </si>
  <si>
    <t>A</t>
  </si>
  <si>
    <t>The dollar amount the credit will cost you</t>
  </si>
  <si>
    <t xml:space="preserve">The amount of credit provided to you on your behalf (tuition &amp; grade level fees only)
</t>
  </si>
  <si>
    <t>B</t>
  </si>
  <si>
    <t>The cost of your credit as a yearly rate</t>
  </si>
  <si>
    <t>The amount you will have paid after you have made all payments as scheduled including any additional fees*</t>
  </si>
  <si>
    <t>The total price paid, including tuition and any additional fees and deposit*</t>
  </si>
  <si>
    <t>APR</t>
  </si>
  <si>
    <t>PAYMENT SCHEDULE</t>
  </si>
  <si>
    <t>Number of Payments</t>
  </si>
  <si>
    <t>Amount of Payments</t>
  </si>
  <si>
    <t>When Payment Are Due</t>
  </si>
  <si>
    <t>(check box if applicable)  Upon default, tuition may be payable on demand.  Please refer to the School/Creditor’s Enrollment Agreement for specific terms.</t>
  </si>
  <si>
    <t>Late Payment Charge:</t>
  </si>
  <si>
    <t>If Parent/Borrower pays loan amount/tuition early, Parent/Borrower</t>
  </si>
  <si>
    <t>may</t>
  </si>
  <si>
    <t>ü</t>
  </si>
  <si>
    <t>will not</t>
  </si>
  <si>
    <t>have to pay a penalty</t>
  </si>
  <si>
    <t>be entitled to a refund of part of the finance charge.</t>
  </si>
  <si>
    <t>The annual percentage rate does not take into account parent/Borrower’s required deposit/enrollment fee.</t>
  </si>
  <si>
    <t>Please refer the School/Creditor Enrollment Agreement for further information about tuition payment requirements, the consequences of late or non-payment, and tuition payment insurance.</t>
  </si>
  <si>
    <r>
      <t>Demand Feature: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</si>
  <si>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If an installment payment is more than </t>
    </r>
    <r>
      <rPr>
        <u/>
        <sz val="11"/>
        <color rgb="FF000000"/>
        <rFont val="Calibri"/>
        <family val="2"/>
      </rPr>
      <t xml:space="preserve">   15   </t>
    </r>
    <r>
      <rPr>
        <sz val="11"/>
        <color theme="1"/>
        <rFont val="Calibri"/>
        <family val="2"/>
        <scheme val="minor"/>
      </rPr>
      <t xml:space="preserve">days late, Parent/Borrower will be charged a late payment fee of  </t>
    </r>
    <r>
      <rPr>
        <u/>
        <sz val="11"/>
        <color rgb="FF000000"/>
        <rFont val="Calibri"/>
        <family val="2"/>
      </rPr>
      <t xml:space="preserve"> $15 </t>
    </r>
    <r>
      <rPr>
        <sz val="11"/>
        <color theme="1"/>
        <rFont val="Calibri"/>
        <family val="2"/>
        <scheme val="minor"/>
      </rPr>
      <t>. Interest at the maximum rate allowed by law will be added to the past due amount due beginning thirty (30) days after such payment became due.</t>
    </r>
  </si>
  <si>
    <r>
      <t>Prepayment:</t>
    </r>
    <r>
      <rPr>
        <sz val="11"/>
        <color theme="1"/>
        <rFont val="Calibri"/>
        <family val="2"/>
        <scheme val="minor"/>
      </rPr>
      <t xml:space="preserve"> </t>
    </r>
  </si>
  <si>
    <r>
      <t>Required Deposit:</t>
    </r>
    <r>
      <rPr>
        <sz val="11"/>
        <color theme="1"/>
        <rFont val="Calibri"/>
        <family val="2"/>
        <scheme val="minor"/>
      </rPr>
      <t xml:space="preserve">  </t>
    </r>
  </si>
  <si>
    <t xml:space="preserve"> PAYMENT PLAN C</t>
  </si>
  <si>
    <t>(by check or ACH)</t>
  </si>
  <si>
    <t>fee</t>
  </si>
  <si>
    <t>2.  Click on the box to the right.</t>
  </si>
  <si>
    <t>3. Review payment plans by scrolling down.  The amount due on each payment date appears in the orange boxes.</t>
  </si>
  <si>
    <t>4. After reviewing payment plans, click on the TILA tabs below to review TILA Disclosures.</t>
  </si>
  <si>
    <t>Due February 1, 2023</t>
  </si>
  <si>
    <t>Due January 5, 2023</t>
  </si>
  <si>
    <t>Due February 4, 2023</t>
  </si>
  <si>
    <t>Due March 4, 2023</t>
  </si>
  <si>
    <t>Due June 1, 2022</t>
  </si>
  <si>
    <t>Due October 1, 2022</t>
  </si>
  <si>
    <t>Due July 5, 2022</t>
  </si>
  <si>
    <t>Due August 5, 2022</t>
  </si>
  <si>
    <t>Due September 3, 2022</t>
  </si>
  <si>
    <t>Due October 5, 2022</t>
  </si>
  <si>
    <t>Due November 5, 2022</t>
  </si>
  <si>
    <t>Due December 3, 2022</t>
  </si>
  <si>
    <t>Parent Association Activity Fee</t>
  </si>
  <si>
    <t>1. To calculate your payment plans, enter your total assistance in the box to the right.</t>
  </si>
  <si>
    <t>Less Tuition &amp; Fee Assistance</t>
  </si>
  <si>
    <t>$150 Adminstrative Fee (waived)</t>
  </si>
  <si>
    <t>$500 Adminstrative Fee (waived)</t>
  </si>
  <si>
    <t>School Year: 2022-2023</t>
  </si>
  <si>
    <t>October 1, 2022 &amp; February 1, 2023 (by check or ACH)</t>
  </si>
  <si>
    <r>
      <t>*</t>
    </r>
    <r>
      <rPr>
        <i/>
        <sz val="11"/>
        <color rgb="FF000000"/>
        <rFont val="Calibri"/>
        <family val="2"/>
      </rPr>
      <t xml:space="preserve">The June 1 payment amount includes tuition and grade level fees (both financed in payment plan) as well as Tuition Refund Plan fee (1.4% of tuition), and Parent Association Activity fee ($400) (none of these are financed).  If applicable, your June 1 payment amount may also include a New Student Fee ($2500) and Kindergarten Camp fees ($600) and other charges (not financed).  See your student billing statement for a detail of all charges. </t>
    </r>
  </si>
  <si>
    <t>Monthly July 2022-March 2023 by the 6th of the month (ACH required)</t>
  </si>
  <si>
    <t>Grade Level: Sixth Grade</t>
  </si>
  <si>
    <t>Los Encinos School Payment Plans for New Students Sixth Grade 2022-2023 Receiving Tuition &amp; Fee Assistance</t>
  </si>
  <si>
    <t>$2500 New Student Fee (waived)</t>
  </si>
  <si>
    <t>TRUTH IN LENDING DISCLOSURE STATEMENT SIXTH GRADE NEW STUDENT</t>
  </si>
  <si>
    <t>Student: SIXTH GRADE NEW STUDENT</t>
  </si>
  <si>
    <t>Due March 18,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</si>
</sst>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&quot;$&quot;#,##0.00"/>
    <numFmt numFmtId="165" formatCode="0.000%"/>
    <numFmt numFmtId="166" formatCode="&quot;$&quot;#,##0"/>
    <numFmt numFmtId="167" formatCode="#,##0.000000_);[Red]\(#,##0.000000\)"/>
  </numFmts>
  <fonts count="18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u/>
      <sz val="11"/>
      <color rgb="FF000000"/>
      <name val="Calibri"/>
      <family val="2"/>
    </font>
    <font>
      <sz val="14"/>
      <color rgb="FF000000"/>
      <name val="Wingdings"/>
      <charset val="2"/>
    </font>
    <font>
      <i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4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5" xfId="0" applyFont="1" applyBorder="1"/>
    <xf numFmtId="0" fontId="10" fillId="0" borderId="3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6" fontId="11" fillId="0" borderId="0" xfId="0" applyNumberFormat="1" applyFont="1"/>
    <xf numFmtId="166" fontId="12" fillId="0" borderId="0" xfId="0" applyNumberFormat="1" applyFont="1"/>
    <xf numFmtId="164" fontId="12" fillId="0" borderId="0" xfId="0" applyNumberFormat="1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64" fontId="12" fillId="0" borderId="9" xfId="0" applyNumberFormat="1" applyFont="1" applyBorder="1"/>
    <xf numFmtId="164" fontId="6" fillId="0" borderId="0" xfId="0" applyNumberFormat="1" applyFont="1"/>
    <xf numFmtId="164" fontId="2" fillId="0" borderId="0" xfId="0" applyNumberFormat="1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/>
    <xf numFmtId="0" fontId="2" fillId="0" borderId="0" xfId="0" applyFont="1" applyAlignment="1">
      <alignment horizontal="left" vertical="center" wrapText="1"/>
    </xf>
    <xf numFmtId="6" fontId="2" fillId="0" borderId="0" xfId="0" applyNumberFormat="1" applyFont="1"/>
    <xf numFmtId="167" fontId="2" fillId="0" borderId="0" xfId="0" applyNumberFormat="1" applyFont="1" applyAlignment="1">
      <alignment horizontal="right"/>
    </xf>
    <xf numFmtId="164" fontId="17" fillId="0" borderId="0" xfId="0" applyNumberFormat="1" applyFont="1"/>
    <xf numFmtId="0" fontId="1" fillId="5" borderId="1" xfId="0" applyFont="1" applyFill="1" applyBorder="1" applyProtection="1">
      <protection locked="0"/>
    </xf>
    <xf numFmtId="0" fontId="9" fillId="0" borderId="0" xfId="0" applyFont="1" applyAlignment="1">
      <alignment vertical="center"/>
    </xf>
    <xf numFmtId="0" fontId="2" fillId="0" borderId="2" xfId="0" applyFont="1" applyBorder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wrapText="1"/>
    </xf>
    <xf numFmtId="0" fontId="1" fillId="0" borderId="0" xfId="0" applyFont="1" applyProtection="1"/>
    <xf numFmtId="0" fontId="9" fillId="0" borderId="0" xfId="0" applyFont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Font="1" applyFill="1" applyProtection="1"/>
    <xf numFmtId="0" fontId="3" fillId="0" borderId="0" xfId="0" applyFont="1" applyProtection="1"/>
    <xf numFmtId="0" fontId="8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wrapText="1"/>
    </xf>
    <xf numFmtId="0" fontId="16" fillId="0" borderId="2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8" fillId="0" borderId="2" xfId="0" applyFont="1" applyBorder="1" applyProtection="1"/>
    <xf numFmtId="0" fontId="6" fillId="0" borderId="2" xfId="0" applyFont="1" applyBorder="1" applyProtection="1"/>
    <xf numFmtId="0" fontId="8" fillId="3" borderId="2" xfId="0" applyFont="1" applyFill="1" applyBorder="1" applyAlignment="1" applyProtection="1">
      <alignment horizontal="right"/>
    </xf>
    <xf numFmtId="164" fontId="8" fillId="3" borderId="2" xfId="0" applyNumberFormat="1" applyFont="1" applyFill="1" applyBorder="1" applyProtection="1"/>
    <xf numFmtId="164" fontId="8" fillId="0" borderId="2" xfId="0" applyNumberFormat="1" applyFont="1" applyBorder="1" applyProtection="1"/>
    <xf numFmtId="0" fontId="8" fillId="0" borderId="2" xfId="0" applyFont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164" fontId="4" fillId="0" borderId="0" xfId="0" applyNumberFormat="1" applyFont="1" applyProtection="1"/>
    <xf numFmtId="0" fontId="4" fillId="0" borderId="0" xfId="0" applyFont="1" applyProtection="1"/>
    <xf numFmtId="0" fontId="7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4" fontId="6" fillId="0" borderId="2" xfId="0" applyNumberFormat="1" applyFont="1" applyBorder="1" applyProtection="1"/>
    <xf numFmtId="0" fontId="6" fillId="0" borderId="2" xfId="0" applyFont="1" applyBorder="1" applyAlignment="1" applyProtection="1">
      <alignment vertical="top" wrapText="1"/>
    </xf>
    <xf numFmtId="0" fontId="16" fillId="0" borderId="2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horizontal="right"/>
    </xf>
    <xf numFmtId="164" fontId="8" fillId="0" borderId="0" xfId="0" applyNumberFormat="1" applyFont="1" applyProtection="1"/>
    <xf numFmtId="0" fontId="5" fillId="0" borderId="0" xfId="0" applyFont="1" applyProtection="1"/>
    <xf numFmtId="0" fontId="3" fillId="0" borderId="0" xfId="0" applyFont="1" applyFill="1" applyAlignment="1" applyProtection="1">
      <alignment horizontal="left" wrapText="1"/>
    </xf>
    <xf numFmtId="0" fontId="2" fillId="0" borderId="12" xfId="0" applyFont="1" applyBorder="1"/>
    <xf numFmtId="0" fontId="2" fillId="0" borderId="11" xfId="0" applyFont="1" applyBorder="1"/>
    <xf numFmtId="0" fontId="3" fillId="0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5" fontId="11" fillId="0" borderId="6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C3367-5085-40DA-9673-FFFD3C101315}">
  <dimension ref="A1:N92"/>
  <sheetViews>
    <sheetView showGridLines="0" tabSelected="1" workbookViewId="0">
      <selection activeCell="H3" sqref="H3"/>
    </sheetView>
  </sheetViews>
  <sheetFormatPr defaultRowHeight="15" x14ac:dyDescent="0.25"/>
  <cols>
    <col min="1" max="1" width="27" style="29" customWidth="1"/>
    <col min="2" max="2" width="10.7109375" style="29" customWidth="1"/>
    <col min="3" max="3" width="9.85546875" style="29" customWidth="1"/>
    <col min="4" max="4" width="9.7109375" style="29" customWidth="1"/>
    <col min="5" max="5" width="10.28515625" style="29" customWidth="1"/>
    <col min="6" max="6" width="11.7109375" style="29" customWidth="1"/>
    <col min="7" max="7" width="10.85546875" style="29" customWidth="1"/>
    <col min="8" max="8" width="10.28515625" style="29" customWidth="1"/>
    <col min="9" max="9" width="10.42578125" style="29" customWidth="1"/>
    <col min="10" max="10" width="9" style="29" customWidth="1"/>
    <col min="11" max="11" width="8.7109375" style="29" customWidth="1"/>
    <col min="12" max="12" width="8.5703125" style="29" customWidth="1"/>
    <col min="13" max="13" width="9.85546875" style="29" customWidth="1"/>
    <col min="14" max="16384" width="9.140625" style="29"/>
  </cols>
  <sheetData>
    <row r="1" spans="1:14" ht="18.75" x14ac:dyDescent="0.3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1.25" customHeight="1" thickBot="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s="32" customFormat="1" ht="33" customHeight="1" thickBot="1" x14ac:dyDescent="0.35">
      <c r="A3" s="68" t="s">
        <v>70</v>
      </c>
      <c r="B3" s="68"/>
      <c r="C3" s="68"/>
      <c r="D3" s="68"/>
      <c r="E3" s="68"/>
      <c r="F3" s="68"/>
      <c r="G3" s="31"/>
      <c r="H3" s="26">
        <v>0</v>
      </c>
      <c r="J3" s="33"/>
    </row>
    <row r="4" spans="1:14" s="32" customFormat="1" ht="7.5" customHeight="1" thickBot="1" x14ac:dyDescent="0.35">
      <c r="A4" s="65"/>
      <c r="B4" s="65"/>
      <c r="C4" s="65"/>
      <c r="D4" s="65"/>
      <c r="E4" s="65"/>
      <c r="F4" s="65"/>
      <c r="G4" s="31"/>
      <c r="H4" s="34"/>
      <c r="I4" s="35"/>
      <c r="J4" s="33"/>
    </row>
    <row r="5" spans="1:14" s="32" customFormat="1" ht="19.5" thickBot="1" x14ac:dyDescent="0.35">
      <c r="A5" s="36" t="s">
        <v>54</v>
      </c>
      <c r="C5" s="37"/>
      <c r="D5" s="38"/>
      <c r="E5" s="39"/>
      <c r="F5" s="39"/>
      <c r="G5" s="39"/>
      <c r="H5" s="40" t="s">
        <v>12</v>
      </c>
    </row>
    <row r="6" spans="1:14" s="32" customFormat="1" ht="7.5" customHeight="1" x14ac:dyDescent="0.3">
      <c r="A6" s="36"/>
      <c r="C6" s="37"/>
      <c r="D6" s="38"/>
      <c r="E6" s="39"/>
      <c r="F6" s="39"/>
      <c r="G6" s="39"/>
      <c r="H6" s="38"/>
    </row>
    <row r="7" spans="1:14" s="32" customFormat="1" ht="3" customHeight="1" x14ac:dyDescent="0.3">
      <c r="A7" s="36"/>
      <c r="C7" s="37"/>
      <c r="D7" s="38"/>
      <c r="E7" s="39"/>
      <c r="F7" s="39"/>
      <c r="G7" s="39"/>
      <c r="H7" s="38"/>
    </row>
    <row r="8" spans="1:14" ht="31.5" customHeight="1" x14ac:dyDescent="0.3">
      <c r="A8" s="71" t="s">
        <v>55</v>
      </c>
      <c r="B8" s="71"/>
      <c r="C8" s="71"/>
      <c r="D8" s="71"/>
      <c r="E8" s="71"/>
      <c r="F8" s="71"/>
      <c r="G8" s="71"/>
      <c r="H8" s="71"/>
      <c r="I8" s="30"/>
      <c r="J8" s="30"/>
      <c r="K8" s="30"/>
      <c r="L8" s="30"/>
      <c r="M8" s="30"/>
    </row>
    <row r="9" spans="1:14" ht="3" customHeight="1" x14ac:dyDescent="0.3">
      <c r="A9" s="71"/>
      <c r="B9" s="71"/>
      <c r="C9" s="71"/>
      <c r="D9" s="71"/>
      <c r="E9" s="71"/>
      <c r="F9" s="71"/>
      <c r="G9" s="71"/>
      <c r="H9" s="71"/>
      <c r="I9" s="30"/>
      <c r="J9" s="30"/>
      <c r="K9" s="30"/>
      <c r="L9" s="30"/>
      <c r="M9" s="30"/>
    </row>
    <row r="10" spans="1:14" ht="6.75" customHeight="1" x14ac:dyDescent="0.3">
      <c r="A10" s="41"/>
      <c r="B10" s="41"/>
      <c r="C10" s="41"/>
      <c r="D10" s="41"/>
      <c r="E10" s="41"/>
      <c r="F10" s="41"/>
      <c r="G10" s="41"/>
      <c r="H10" s="41"/>
      <c r="I10" s="30"/>
      <c r="J10" s="30"/>
      <c r="K10" s="30"/>
      <c r="L10" s="30"/>
      <c r="M10" s="30"/>
    </row>
    <row r="11" spans="1:14" ht="21" customHeight="1" x14ac:dyDescent="0.3">
      <c r="A11" s="71" t="s">
        <v>56</v>
      </c>
      <c r="B11" s="71"/>
      <c r="C11" s="71"/>
      <c r="D11" s="71"/>
      <c r="E11" s="71"/>
      <c r="F11" s="71"/>
      <c r="G11" s="71"/>
      <c r="H11" s="71"/>
      <c r="I11" s="30"/>
      <c r="J11" s="30"/>
      <c r="K11" s="30"/>
      <c r="L11" s="30"/>
      <c r="M11" s="30"/>
    </row>
    <row r="12" spans="1:14" ht="5.25" customHeight="1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4" x14ac:dyDescent="0.25">
      <c r="A13" s="70" t="s">
        <v>0</v>
      </c>
      <c r="B13" s="70"/>
      <c r="C13" s="70"/>
      <c r="D13" s="70"/>
      <c r="E13" s="42"/>
      <c r="F13" s="42"/>
      <c r="G13" s="42"/>
      <c r="H13" s="42"/>
      <c r="I13" s="42"/>
    </row>
    <row r="14" spans="1:14" ht="24.75" x14ac:dyDescent="0.25">
      <c r="A14" s="43"/>
      <c r="B14" s="59" t="s">
        <v>83</v>
      </c>
      <c r="C14" s="44" t="s">
        <v>61</v>
      </c>
      <c r="D14" s="45" t="s">
        <v>1</v>
      </c>
      <c r="E14" s="42"/>
      <c r="F14" s="42"/>
      <c r="G14" s="42"/>
    </row>
    <row r="15" spans="1:14" x14ac:dyDescent="0.25">
      <c r="A15" s="46" t="s">
        <v>2</v>
      </c>
      <c r="B15" s="47">
        <v>500</v>
      </c>
      <c r="C15" s="47">
        <v>33000</v>
      </c>
      <c r="D15" s="47">
        <f>SUM(B15:C15)</f>
        <v>33500</v>
      </c>
      <c r="E15" s="42"/>
      <c r="F15" s="42"/>
      <c r="G15" s="42"/>
    </row>
    <row r="16" spans="1:14" x14ac:dyDescent="0.25">
      <c r="A16" s="46" t="s">
        <v>69</v>
      </c>
      <c r="B16" s="47"/>
      <c r="C16" s="47">
        <v>400</v>
      </c>
      <c r="D16" s="47">
        <f>SUM(B16:C16)</f>
        <v>400</v>
      </c>
      <c r="E16" s="42"/>
      <c r="F16" s="42"/>
      <c r="G16" s="42"/>
    </row>
    <row r="17" spans="1:7" x14ac:dyDescent="0.25">
      <c r="A17" s="46" t="s">
        <v>13</v>
      </c>
      <c r="B17" s="47"/>
      <c r="C17" s="47">
        <v>1850</v>
      </c>
      <c r="D17" s="47">
        <f>SUM(B17:C17)</f>
        <v>1850</v>
      </c>
      <c r="E17" s="42"/>
      <c r="F17" s="42"/>
      <c r="G17" s="42"/>
    </row>
    <row r="18" spans="1:7" x14ac:dyDescent="0.25">
      <c r="A18" s="46" t="s">
        <v>80</v>
      </c>
      <c r="B18" s="47"/>
      <c r="C18" s="47">
        <v>0</v>
      </c>
      <c r="D18" s="47">
        <v>0</v>
      </c>
      <c r="E18" s="42"/>
      <c r="F18" s="42"/>
      <c r="G18" s="42"/>
    </row>
    <row r="19" spans="1:7" x14ac:dyDescent="0.25">
      <c r="A19" s="46" t="s">
        <v>71</v>
      </c>
      <c r="B19" s="47"/>
      <c r="C19" s="47">
        <f>H3</f>
        <v>0</v>
      </c>
      <c r="D19" s="47">
        <f>H3</f>
        <v>0</v>
      </c>
      <c r="E19" s="42"/>
      <c r="F19" s="42"/>
      <c r="G19" s="42"/>
    </row>
    <row r="20" spans="1:7" x14ac:dyDescent="0.25">
      <c r="A20" s="48" t="s">
        <v>3</v>
      </c>
      <c r="B20" s="49">
        <f>SUM(B15:B16)</f>
        <v>500</v>
      </c>
      <c r="C20" s="49">
        <f>SUM(C15:C17)-C19</f>
        <v>35250</v>
      </c>
      <c r="D20" s="50"/>
      <c r="E20" s="42"/>
      <c r="F20" s="42"/>
      <c r="G20" s="42"/>
    </row>
    <row r="21" spans="1:7" x14ac:dyDescent="0.25">
      <c r="A21" s="51" t="s">
        <v>4</v>
      </c>
      <c r="B21" s="50"/>
      <c r="C21" s="50"/>
      <c r="D21" s="50">
        <f>SUM(D15:D17)-D19</f>
        <v>35750</v>
      </c>
      <c r="E21" s="42"/>
      <c r="F21" s="42"/>
      <c r="G21" s="42"/>
    </row>
    <row r="22" spans="1:7" x14ac:dyDescent="0.25">
      <c r="A22" s="52"/>
      <c r="B22" s="53"/>
      <c r="C22" s="53"/>
      <c r="D22" s="53"/>
      <c r="E22" s="42"/>
      <c r="F22" s="42"/>
      <c r="G22" s="42"/>
    </row>
    <row r="23" spans="1:7" x14ac:dyDescent="0.25">
      <c r="A23" s="70" t="s">
        <v>5</v>
      </c>
      <c r="B23" s="70"/>
      <c r="C23" s="70"/>
      <c r="D23" s="70"/>
      <c r="E23" s="42"/>
      <c r="F23" s="42"/>
      <c r="G23" s="42"/>
    </row>
    <row r="24" spans="1:7" ht="24.75" x14ac:dyDescent="0.25">
      <c r="A24" s="43"/>
      <c r="B24" s="59" t="s">
        <v>83</v>
      </c>
      <c r="C24" s="44" t="s">
        <v>61</v>
      </c>
      <c r="D24" s="45" t="s">
        <v>1</v>
      </c>
      <c r="E24" s="42"/>
      <c r="F24" s="42"/>
      <c r="G24" s="42"/>
    </row>
    <row r="25" spans="1:7" x14ac:dyDescent="0.25">
      <c r="A25" s="46" t="s">
        <v>2</v>
      </c>
      <c r="B25" s="47">
        <v>500</v>
      </c>
      <c r="C25" s="47">
        <v>33000</v>
      </c>
      <c r="D25" s="47">
        <f>SUM(B25:C25)</f>
        <v>33500</v>
      </c>
      <c r="E25" s="42"/>
      <c r="F25" s="42"/>
      <c r="G25" s="42"/>
    </row>
    <row r="26" spans="1:7" x14ac:dyDescent="0.25">
      <c r="A26" s="46" t="s">
        <v>69</v>
      </c>
      <c r="B26" s="47"/>
      <c r="C26" s="47">
        <v>400</v>
      </c>
      <c r="D26" s="47">
        <f>SUM(B26:C26)</f>
        <v>400</v>
      </c>
      <c r="E26" s="42"/>
      <c r="F26" s="42"/>
      <c r="G26" s="42"/>
    </row>
    <row r="27" spans="1:7" x14ac:dyDescent="0.25">
      <c r="A27" s="46" t="s">
        <v>13</v>
      </c>
      <c r="B27" s="47"/>
      <c r="C27" s="47">
        <v>1850</v>
      </c>
      <c r="D27" s="47">
        <f>SUM(B27:C27)</f>
        <v>1850</v>
      </c>
      <c r="E27" s="42"/>
      <c r="F27" s="42"/>
      <c r="G27" s="42"/>
    </row>
    <row r="28" spans="1:7" x14ac:dyDescent="0.25">
      <c r="A28" s="46" t="s">
        <v>80</v>
      </c>
      <c r="B28" s="47"/>
      <c r="C28" s="47">
        <v>0</v>
      </c>
      <c r="D28" s="47">
        <v>0</v>
      </c>
      <c r="E28" s="42"/>
      <c r="F28" s="42"/>
      <c r="G28" s="42"/>
    </row>
    <row r="29" spans="1:7" x14ac:dyDescent="0.25">
      <c r="A29" s="46" t="s">
        <v>6</v>
      </c>
      <c r="B29" s="47"/>
      <c r="C29" s="47">
        <f>SUM(D25-H3)*0.014</f>
        <v>469</v>
      </c>
      <c r="D29" s="47">
        <f>SUM(B29:C29)</f>
        <v>469</v>
      </c>
      <c r="E29" s="42"/>
      <c r="F29" s="42"/>
      <c r="G29" s="42"/>
    </row>
    <row r="30" spans="1:7" x14ac:dyDescent="0.25">
      <c r="A30" s="46" t="s">
        <v>71</v>
      </c>
      <c r="B30" s="47"/>
      <c r="C30" s="47">
        <f>H3</f>
        <v>0</v>
      </c>
      <c r="D30" s="47">
        <f>H3</f>
        <v>0</v>
      </c>
      <c r="E30" s="42"/>
      <c r="F30" s="42"/>
      <c r="G30" s="42"/>
    </row>
    <row r="31" spans="1:7" x14ac:dyDescent="0.25">
      <c r="A31" s="48" t="s">
        <v>3</v>
      </c>
      <c r="B31" s="49">
        <f>SUM(B25:B29)</f>
        <v>500</v>
      </c>
      <c r="C31" s="49">
        <f>SUM(C25:C29)-C30</f>
        <v>35719</v>
      </c>
      <c r="D31" s="50"/>
      <c r="E31" s="42"/>
      <c r="F31" s="42"/>
      <c r="G31" s="42"/>
    </row>
    <row r="32" spans="1:7" x14ac:dyDescent="0.25">
      <c r="A32" s="51" t="s">
        <v>4</v>
      </c>
      <c r="B32" s="50"/>
      <c r="C32" s="50"/>
      <c r="D32" s="50">
        <f>SUM(D25:D29)-D30</f>
        <v>36219</v>
      </c>
      <c r="E32" s="42"/>
      <c r="F32" s="42"/>
      <c r="G32" s="42"/>
    </row>
    <row r="33" spans="1:13" x14ac:dyDescent="0.25">
      <c r="A33" s="52"/>
      <c r="B33" s="53"/>
      <c r="C33" s="53"/>
      <c r="D33" s="53"/>
      <c r="E33" s="42"/>
      <c r="F33" s="42"/>
      <c r="G33" s="42"/>
    </row>
    <row r="34" spans="1:13" x14ac:dyDescent="0.25">
      <c r="A34" s="54"/>
    </row>
    <row r="35" spans="1:13" x14ac:dyDescent="0.25">
      <c r="A35" s="54"/>
    </row>
    <row r="36" spans="1:13" x14ac:dyDescent="0.25">
      <c r="A36" s="54"/>
    </row>
    <row r="37" spans="1:13" x14ac:dyDescent="0.25">
      <c r="A37" s="70" t="s">
        <v>7</v>
      </c>
      <c r="B37" s="70"/>
      <c r="C37" s="70"/>
      <c r="D37" s="70"/>
      <c r="E37" s="70"/>
      <c r="F37" s="70"/>
      <c r="G37" s="42"/>
      <c r="H37" s="42"/>
      <c r="I37" s="42"/>
      <c r="J37" s="42"/>
      <c r="K37" s="42"/>
      <c r="L37" s="42"/>
      <c r="M37" s="42"/>
    </row>
    <row r="38" spans="1:13" s="56" customFormat="1" ht="36.75" x14ac:dyDescent="0.25">
      <c r="A38" s="43"/>
      <c r="B38" s="59" t="s">
        <v>83</v>
      </c>
      <c r="C38" s="44" t="s">
        <v>61</v>
      </c>
      <c r="D38" s="44" t="s">
        <v>62</v>
      </c>
      <c r="E38" s="44" t="s">
        <v>57</v>
      </c>
      <c r="F38" s="45" t="s">
        <v>1</v>
      </c>
      <c r="G38" s="55"/>
      <c r="H38" s="55"/>
      <c r="I38" s="55"/>
      <c r="J38" s="55"/>
      <c r="K38" s="55"/>
      <c r="L38" s="55"/>
      <c r="M38" s="55"/>
    </row>
    <row r="39" spans="1:13" x14ac:dyDescent="0.25">
      <c r="A39" s="46" t="s">
        <v>2</v>
      </c>
      <c r="B39" s="47">
        <v>500</v>
      </c>
      <c r="C39" s="47">
        <v>11000</v>
      </c>
      <c r="D39" s="47">
        <v>11000</v>
      </c>
      <c r="E39" s="47">
        <v>11000</v>
      </c>
      <c r="F39" s="47">
        <f>SUM(B39:E39)</f>
        <v>33500</v>
      </c>
    </row>
    <row r="40" spans="1:13" x14ac:dyDescent="0.25">
      <c r="A40" s="46" t="s">
        <v>69</v>
      </c>
      <c r="B40" s="47"/>
      <c r="C40" s="47">
        <v>400</v>
      </c>
      <c r="D40" s="47"/>
      <c r="E40" s="47"/>
      <c r="F40" s="47">
        <f t="shared" ref="F40:F44" si="0">SUM(B40:E40)</f>
        <v>400</v>
      </c>
    </row>
    <row r="41" spans="1:13" x14ac:dyDescent="0.25">
      <c r="A41" s="46" t="s">
        <v>13</v>
      </c>
      <c r="B41" s="47"/>
      <c r="C41" s="47">
        <v>616.66</v>
      </c>
      <c r="D41" s="47">
        <v>616.66999999999996</v>
      </c>
      <c r="E41" s="47">
        <v>616.66999999999996</v>
      </c>
      <c r="F41" s="47">
        <f t="shared" si="0"/>
        <v>1850</v>
      </c>
    </row>
    <row r="42" spans="1:13" x14ac:dyDescent="0.25">
      <c r="A42" s="46" t="s">
        <v>6</v>
      </c>
      <c r="B42" s="47"/>
      <c r="C42" s="47">
        <f>SUM(F39-H3)*0.014</f>
        <v>469</v>
      </c>
      <c r="D42" s="47"/>
      <c r="E42" s="47"/>
      <c r="F42" s="47">
        <f t="shared" si="0"/>
        <v>469</v>
      </c>
    </row>
    <row r="43" spans="1:13" x14ac:dyDescent="0.25">
      <c r="A43" s="46" t="s">
        <v>80</v>
      </c>
      <c r="B43" s="47"/>
      <c r="C43" s="47">
        <v>0</v>
      </c>
      <c r="D43" s="47"/>
      <c r="E43" s="47"/>
      <c r="F43" s="47">
        <v>0</v>
      </c>
    </row>
    <row r="44" spans="1:13" x14ac:dyDescent="0.25">
      <c r="A44" s="46" t="s">
        <v>72</v>
      </c>
      <c r="B44" s="47"/>
      <c r="C44" s="47">
        <v>0</v>
      </c>
      <c r="D44" s="47">
        <v>0</v>
      </c>
      <c r="E44" s="47">
        <v>0</v>
      </c>
      <c r="F44" s="47">
        <f t="shared" si="0"/>
        <v>0</v>
      </c>
    </row>
    <row r="45" spans="1:13" x14ac:dyDescent="0.25">
      <c r="A45" s="46" t="s">
        <v>71</v>
      </c>
      <c r="B45" s="47"/>
      <c r="C45" s="57">
        <f>H3/3</f>
        <v>0</v>
      </c>
      <c r="D45" s="57">
        <f>H3/3</f>
        <v>0</v>
      </c>
      <c r="E45" s="57">
        <f>SUM(H3-D45-C45)</f>
        <v>0</v>
      </c>
      <c r="F45" s="57">
        <f>SUM(C45:E45)</f>
        <v>0</v>
      </c>
    </row>
    <row r="46" spans="1:13" x14ac:dyDescent="0.25">
      <c r="A46" s="48" t="s">
        <v>3</v>
      </c>
      <c r="B46" s="49">
        <f>SUM(B39:B44)</f>
        <v>500</v>
      </c>
      <c r="C46" s="49">
        <f>SUM(C39:C44)-C45</f>
        <v>12485.66</v>
      </c>
      <c r="D46" s="49">
        <f>SUM(D39:D44)-D45</f>
        <v>11616.67</v>
      </c>
      <c r="E46" s="49">
        <f>SUM(E39:E44)-E45</f>
        <v>11616.67</v>
      </c>
      <c r="F46" s="50"/>
      <c r="G46" s="53"/>
      <c r="H46" s="53"/>
      <c r="I46" s="53"/>
      <c r="J46" s="53"/>
      <c r="K46" s="53"/>
      <c r="L46" s="53"/>
      <c r="M46" s="53"/>
    </row>
    <row r="47" spans="1:13" x14ac:dyDescent="0.25">
      <c r="A47" s="51" t="s">
        <v>4</v>
      </c>
      <c r="B47" s="50"/>
      <c r="C47" s="50"/>
      <c r="D47" s="50"/>
      <c r="E47" s="50"/>
      <c r="F47" s="50">
        <f>SUM(F39:F44)-F45</f>
        <v>36219</v>
      </c>
      <c r="G47" s="53"/>
      <c r="H47" s="53"/>
      <c r="I47" s="53"/>
      <c r="J47" s="53"/>
      <c r="K47" s="53"/>
      <c r="L47" s="53"/>
      <c r="M47" s="53"/>
    </row>
    <row r="48" spans="1:13" x14ac:dyDescent="0.2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1:13" x14ac:dyDescent="0.25">
      <c r="A49" s="54"/>
    </row>
    <row r="50" spans="1:13" x14ac:dyDescent="0.25">
      <c r="A50" s="70" t="s">
        <v>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spans="1:13" s="61" customFormat="1" ht="36" x14ac:dyDescent="0.25">
      <c r="A51" s="58"/>
      <c r="B51" s="59" t="s">
        <v>83</v>
      </c>
      <c r="C51" s="59" t="s">
        <v>61</v>
      </c>
      <c r="D51" s="59" t="s">
        <v>63</v>
      </c>
      <c r="E51" s="59" t="s">
        <v>64</v>
      </c>
      <c r="F51" s="59" t="s">
        <v>65</v>
      </c>
      <c r="G51" s="59" t="s">
        <v>66</v>
      </c>
      <c r="H51" s="59" t="s">
        <v>67</v>
      </c>
      <c r="I51" s="59" t="s">
        <v>68</v>
      </c>
      <c r="J51" s="59" t="s">
        <v>58</v>
      </c>
      <c r="K51" s="59" t="s">
        <v>59</v>
      </c>
      <c r="L51" s="59" t="s">
        <v>60</v>
      </c>
      <c r="M51" s="60" t="s">
        <v>1</v>
      </c>
    </row>
    <row r="52" spans="1:13" x14ac:dyDescent="0.25">
      <c r="A52" s="46" t="s">
        <v>2</v>
      </c>
      <c r="B52" s="47">
        <v>500</v>
      </c>
      <c r="C52" s="47">
        <v>3300</v>
      </c>
      <c r="D52" s="47">
        <v>3300</v>
      </c>
      <c r="E52" s="47">
        <v>3300</v>
      </c>
      <c r="F52" s="47">
        <v>3300</v>
      </c>
      <c r="G52" s="47">
        <v>3300</v>
      </c>
      <c r="H52" s="47">
        <v>3300</v>
      </c>
      <c r="I52" s="47">
        <v>3300</v>
      </c>
      <c r="J52" s="47">
        <v>3300</v>
      </c>
      <c r="K52" s="47">
        <v>3300</v>
      </c>
      <c r="L52" s="47">
        <v>3300</v>
      </c>
      <c r="M52" s="47">
        <f t="shared" ref="M52:M55" si="1">SUM(B52:L52)</f>
        <v>33500</v>
      </c>
    </row>
    <row r="53" spans="1:13" x14ac:dyDescent="0.25">
      <c r="A53" s="46" t="s">
        <v>69</v>
      </c>
      <c r="B53" s="47"/>
      <c r="C53" s="47">
        <v>400</v>
      </c>
      <c r="D53" s="47"/>
      <c r="E53" s="47"/>
      <c r="F53" s="47"/>
      <c r="G53" s="47"/>
      <c r="H53" s="47"/>
      <c r="I53" s="47"/>
      <c r="J53" s="47"/>
      <c r="K53" s="47"/>
      <c r="L53" s="47"/>
      <c r="M53" s="47">
        <f t="shared" si="1"/>
        <v>400</v>
      </c>
    </row>
    <row r="54" spans="1:13" x14ac:dyDescent="0.25">
      <c r="A54" s="46" t="s">
        <v>13</v>
      </c>
      <c r="B54" s="47"/>
      <c r="C54" s="47">
        <v>185</v>
      </c>
      <c r="D54" s="47">
        <v>185</v>
      </c>
      <c r="E54" s="47">
        <v>185</v>
      </c>
      <c r="F54" s="47">
        <v>185</v>
      </c>
      <c r="G54" s="47">
        <v>185</v>
      </c>
      <c r="H54" s="47">
        <v>185</v>
      </c>
      <c r="I54" s="47">
        <v>185</v>
      </c>
      <c r="J54" s="47">
        <v>185</v>
      </c>
      <c r="K54" s="47">
        <v>185</v>
      </c>
      <c r="L54" s="47">
        <v>185</v>
      </c>
      <c r="M54" s="47">
        <f t="shared" si="1"/>
        <v>1850</v>
      </c>
    </row>
    <row r="55" spans="1:13" x14ac:dyDescent="0.25">
      <c r="A55" s="46" t="s">
        <v>6</v>
      </c>
      <c r="B55" s="47"/>
      <c r="C55" s="47">
        <f>(M52-H3)*0.014</f>
        <v>469</v>
      </c>
      <c r="D55" s="47"/>
      <c r="E55" s="47"/>
      <c r="F55" s="47"/>
      <c r="G55" s="47"/>
      <c r="H55" s="47"/>
      <c r="I55" s="47"/>
      <c r="J55" s="47"/>
      <c r="K55" s="47"/>
      <c r="L55" s="47"/>
      <c r="M55" s="47">
        <f t="shared" si="1"/>
        <v>469</v>
      </c>
    </row>
    <row r="56" spans="1:13" x14ac:dyDescent="0.25">
      <c r="A56" s="46" t="s">
        <v>80</v>
      </c>
      <c r="B56" s="47"/>
      <c r="C56" s="47">
        <v>0</v>
      </c>
      <c r="D56" s="47"/>
      <c r="E56" s="47"/>
      <c r="F56" s="47"/>
      <c r="G56" s="47"/>
      <c r="H56" s="47"/>
      <c r="I56" s="47"/>
      <c r="J56" s="47"/>
      <c r="K56" s="47"/>
      <c r="L56" s="47"/>
      <c r="M56" s="47">
        <v>0</v>
      </c>
    </row>
    <row r="57" spans="1:13" x14ac:dyDescent="0.25">
      <c r="A57" s="46" t="s">
        <v>73</v>
      </c>
      <c r="B57" s="47"/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f>SUM(B57:L57)</f>
        <v>0</v>
      </c>
    </row>
    <row r="58" spans="1:13" x14ac:dyDescent="0.25">
      <c r="A58" s="46" t="s">
        <v>71</v>
      </c>
      <c r="B58" s="47"/>
      <c r="C58" s="47">
        <f>$H$3/10</f>
        <v>0</v>
      </c>
      <c r="D58" s="47">
        <f t="shared" ref="D58:K58" si="2">$H$3/10</f>
        <v>0</v>
      </c>
      <c r="E58" s="47">
        <f t="shared" si="2"/>
        <v>0</v>
      </c>
      <c r="F58" s="47">
        <f t="shared" si="2"/>
        <v>0</v>
      </c>
      <c r="G58" s="47">
        <f t="shared" si="2"/>
        <v>0</v>
      </c>
      <c r="H58" s="47">
        <f t="shared" si="2"/>
        <v>0</v>
      </c>
      <c r="I58" s="47">
        <f t="shared" si="2"/>
        <v>0</v>
      </c>
      <c r="J58" s="47">
        <f t="shared" si="2"/>
        <v>0</v>
      </c>
      <c r="K58" s="47">
        <f t="shared" si="2"/>
        <v>0</v>
      </c>
      <c r="L58" s="47">
        <f>SUM(H3-C58-D58-E58-F58-G58-H58-I58-J58-K58)</f>
        <v>0</v>
      </c>
      <c r="M58" s="47">
        <f>SUM(B58:L58)</f>
        <v>0</v>
      </c>
    </row>
    <row r="59" spans="1:13" x14ac:dyDescent="0.25">
      <c r="A59" s="48" t="s">
        <v>3</v>
      </c>
      <c r="B59" s="49">
        <f>SUM(B52:B57)</f>
        <v>500</v>
      </c>
      <c r="C59" s="49">
        <f t="shared" ref="C59:L59" si="3">SUM(C52:C57)-C58</f>
        <v>4354</v>
      </c>
      <c r="D59" s="49">
        <f t="shared" si="3"/>
        <v>3485</v>
      </c>
      <c r="E59" s="49">
        <f t="shared" si="3"/>
        <v>3485</v>
      </c>
      <c r="F59" s="49">
        <f t="shared" si="3"/>
        <v>3485</v>
      </c>
      <c r="G59" s="49">
        <f t="shared" si="3"/>
        <v>3485</v>
      </c>
      <c r="H59" s="49">
        <f t="shared" si="3"/>
        <v>3485</v>
      </c>
      <c r="I59" s="49">
        <f t="shared" si="3"/>
        <v>3485</v>
      </c>
      <c r="J59" s="49">
        <f t="shared" si="3"/>
        <v>3485</v>
      </c>
      <c r="K59" s="49">
        <f t="shared" si="3"/>
        <v>3485</v>
      </c>
      <c r="L59" s="49">
        <f t="shared" si="3"/>
        <v>3485</v>
      </c>
      <c r="M59" s="50"/>
    </row>
    <row r="60" spans="1:13" x14ac:dyDescent="0.25">
      <c r="A60" s="51" t="s">
        <v>4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>
        <f>SUM(M52:M57)-M58</f>
        <v>36219</v>
      </c>
    </row>
    <row r="61" spans="1:13" x14ac:dyDescent="0.25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x14ac:dyDescent="0.25">
      <c r="A62" s="54" t="s">
        <v>9</v>
      </c>
    </row>
    <row r="63" spans="1:13" x14ac:dyDescent="0.25">
      <c r="A63" s="64" t="s">
        <v>10</v>
      </c>
    </row>
    <row r="64" spans="1:13" x14ac:dyDescent="0.25">
      <c r="A64" s="64" t="s">
        <v>11</v>
      </c>
    </row>
    <row r="65" spans="1:13" x14ac:dyDescent="0.25">
      <c r="A65" s="54"/>
    </row>
    <row r="66" spans="1:13" x14ac:dyDescent="0.25">
      <c r="A66" s="54"/>
    </row>
    <row r="67" spans="1:13" x14ac:dyDescent="0.25">
      <c r="A67" s="54"/>
    </row>
    <row r="68" spans="1:13" x14ac:dyDescent="0.25">
      <c r="A68" s="54"/>
    </row>
    <row r="72" spans="1:13" x14ac:dyDescent="0.2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1:13" x14ac:dyDescent="0.25">
      <c r="A73" s="54"/>
    </row>
    <row r="74" spans="1:13" x14ac:dyDescent="0.25">
      <c r="A74" s="54"/>
    </row>
    <row r="75" spans="1:13" x14ac:dyDescent="0.25">
      <c r="A75" s="54"/>
    </row>
    <row r="76" spans="1:13" x14ac:dyDescent="0.25">
      <c r="A76" s="54"/>
    </row>
    <row r="77" spans="1:13" x14ac:dyDescent="0.25">
      <c r="A77" s="54"/>
    </row>
    <row r="78" spans="1:13" x14ac:dyDescent="0.25">
      <c r="A78" s="54"/>
    </row>
    <row r="79" spans="1:13" x14ac:dyDescent="0.25">
      <c r="A79" s="54"/>
    </row>
    <row r="80" spans="1:13" x14ac:dyDescent="0.25">
      <c r="A80" s="54"/>
    </row>
    <row r="84" spans="1:13" x14ac:dyDescent="0.2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1:13" x14ac:dyDescent="0.25">
      <c r="A85" s="54"/>
    </row>
    <row r="86" spans="1:13" x14ac:dyDescent="0.25">
      <c r="A86" s="54"/>
    </row>
    <row r="87" spans="1:13" x14ac:dyDescent="0.25">
      <c r="A87" s="54"/>
    </row>
    <row r="88" spans="1:13" x14ac:dyDescent="0.25">
      <c r="A88" s="54"/>
    </row>
    <row r="89" spans="1:13" x14ac:dyDescent="0.25">
      <c r="A89" s="54"/>
    </row>
    <row r="90" spans="1:13" x14ac:dyDescent="0.25">
      <c r="A90" s="54"/>
    </row>
    <row r="91" spans="1:13" x14ac:dyDescent="0.25">
      <c r="A91" s="54"/>
    </row>
    <row r="92" spans="1:13" x14ac:dyDescent="0.25">
      <c r="A92" s="54"/>
    </row>
  </sheetData>
  <sheetProtection algorithmName="SHA-512" hashValue="V4785wEUUXJ/9Q9ky/qlVxWoD27j9oUTGdfhiZ9N+aTkfE7y0uLDpqwnirn2smEpqcfXjInLuYqJ+/T9ywr3lw==" saltValue="5EHTrnBID0nMBmJ82YJ6bg==" spinCount="100000" sheet="1" selectLockedCells="1"/>
  <mergeCells count="8">
    <mergeCell ref="A3:F3"/>
    <mergeCell ref="A1:N1"/>
    <mergeCell ref="A50:M50"/>
    <mergeCell ref="A8:H9"/>
    <mergeCell ref="A13:D13"/>
    <mergeCell ref="A23:D23"/>
    <mergeCell ref="A37:F37"/>
    <mergeCell ref="A11:H11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E8977-90EA-429E-8D2C-7616F54A65FE}">
  <dimension ref="A1:N48"/>
  <sheetViews>
    <sheetView showGridLines="0" workbookViewId="0">
      <selection activeCell="I6" sqref="I6"/>
    </sheetView>
  </sheetViews>
  <sheetFormatPr defaultRowHeight="15" x14ac:dyDescent="0.25"/>
  <cols>
    <col min="1" max="1" width="13" style="1" customWidth="1"/>
    <col min="2" max="2" width="3.85546875" style="1" customWidth="1"/>
    <col min="3" max="3" width="4.42578125" style="1" customWidth="1"/>
    <col min="4" max="4" width="9.140625" style="1"/>
    <col min="5" max="5" width="10.28515625" style="1" customWidth="1"/>
    <col min="6" max="6" width="10.5703125" style="1" bestFit="1" customWidth="1"/>
    <col min="7" max="7" width="9.7109375" style="1" customWidth="1"/>
    <col min="8" max="8" width="14.28515625" style="1" bestFit="1" customWidth="1"/>
    <col min="9" max="9" width="7.28515625" style="1" customWidth="1"/>
    <col min="10" max="10" width="14.28515625" style="1" bestFit="1" customWidth="1"/>
    <col min="11" max="11" width="3" style="1" customWidth="1"/>
    <col min="12" max="14" width="9.140625" style="1" hidden="1" customWidth="1"/>
    <col min="15" max="16384" width="9.140625" style="1"/>
  </cols>
  <sheetData>
    <row r="1" spans="1:14" ht="15.75" x14ac:dyDescent="0.25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4" ht="15.75" x14ac:dyDescent="0.2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4" ht="8.25" customHeight="1" x14ac:dyDescent="0.25"/>
    <row r="4" spans="1:14" ht="15.75" x14ac:dyDescent="0.25">
      <c r="A4" s="3" t="s">
        <v>15</v>
      </c>
      <c r="F4" s="4" t="s">
        <v>82</v>
      </c>
    </row>
    <row r="5" spans="1:14" ht="15.75" x14ac:dyDescent="0.25">
      <c r="A5" s="3" t="s">
        <v>16</v>
      </c>
      <c r="F5" s="3" t="s">
        <v>74</v>
      </c>
    </row>
    <row r="6" spans="1:14" ht="15.75" x14ac:dyDescent="0.25">
      <c r="A6" s="3" t="s">
        <v>17</v>
      </c>
      <c r="F6" s="3" t="s">
        <v>78</v>
      </c>
    </row>
    <row r="7" spans="1:14" ht="15.75" x14ac:dyDescent="0.25">
      <c r="A7" s="3" t="s">
        <v>18</v>
      </c>
      <c r="F7" s="3" t="s">
        <v>19</v>
      </c>
    </row>
    <row r="8" spans="1:14" ht="10.5" customHeight="1" x14ac:dyDescent="0.25">
      <c r="M8" s="23">
        <f>'Payment Plan Options'!C42</f>
        <v>469</v>
      </c>
      <c r="N8" s="1" t="s">
        <v>53</v>
      </c>
    </row>
    <row r="9" spans="1:14" ht="15.75" customHeight="1" x14ac:dyDescent="0.25">
      <c r="A9" s="73" t="s">
        <v>20</v>
      </c>
      <c r="B9" s="74"/>
      <c r="C9" s="75"/>
      <c r="D9" s="5" t="s">
        <v>21</v>
      </c>
      <c r="E9" s="6"/>
      <c r="F9" s="79" t="s">
        <v>22</v>
      </c>
      <c r="G9" s="80"/>
      <c r="H9" s="81" t="s">
        <v>23</v>
      </c>
      <c r="I9" s="82"/>
      <c r="J9" s="7" t="s">
        <v>24</v>
      </c>
      <c r="K9" s="6"/>
      <c r="M9" s="24">
        <f>SUM(M8/('Payment Plan Options'!F39-'Payment Plan Options'!H3-'Payment Plan Options'!B39))</f>
        <v>1.4212121212121212E-2</v>
      </c>
      <c r="N9" s="1" t="s">
        <v>25</v>
      </c>
    </row>
    <row r="10" spans="1:14" ht="15.75" customHeight="1" x14ac:dyDescent="0.25">
      <c r="A10" s="76"/>
      <c r="B10" s="77"/>
      <c r="C10" s="78"/>
      <c r="D10" s="85" t="s">
        <v>26</v>
      </c>
      <c r="E10" s="86"/>
      <c r="F10" s="85" t="s">
        <v>27</v>
      </c>
      <c r="G10" s="86"/>
      <c r="H10" s="83"/>
      <c r="I10" s="84"/>
      <c r="J10" s="8"/>
      <c r="K10" s="9"/>
      <c r="M10" s="1">
        <f>SUM(M9*12)</f>
        <v>0.17054545454545456</v>
      </c>
      <c r="N10" s="1" t="s">
        <v>28</v>
      </c>
    </row>
    <row r="11" spans="1:14" ht="15" customHeight="1" x14ac:dyDescent="0.25">
      <c r="A11" s="85" t="s">
        <v>29</v>
      </c>
      <c r="B11" s="87"/>
      <c r="C11" s="86"/>
      <c r="D11" s="85"/>
      <c r="E11" s="86"/>
      <c r="F11" s="85"/>
      <c r="G11" s="86"/>
      <c r="H11" s="85" t="s">
        <v>30</v>
      </c>
      <c r="I11" s="86"/>
      <c r="J11" s="85" t="s">
        <v>31</v>
      </c>
      <c r="K11" s="86"/>
      <c r="M11" s="1">
        <f>SUM(M10/8)</f>
        <v>2.1318181818181819E-2</v>
      </c>
      <c r="N11" s="1" t="s">
        <v>32</v>
      </c>
    </row>
    <row r="12" spans="1:14" x14ac:dyDescent="0.25">
      <c r="A12" s="85"/>
      <c r="B12" s="87"/>
      <c r="C12" s="86"/>
      <c r="E12" s="9"/>
      <c r="F12" s="85"/>
      <c r="G12" s="86"/>
      <c r="H12" s="85"/>
      <c r="I12" s="86"/>
      <c r="J12" s="85"/>
      <c r="K12" s="86"/>
    </row>
    <row r="13" spans="1:14" x14ac:dyDescent="0.25">
      <c r="A13" s="8"/>
      <c r="C13" s="9"/>
      <c r="E13" s="9"/>
      <c r="F13" s="85"/>
      <c r="G13" s="86"/>
      <c r="H13" s="85"/>
      <c r="I13" s="86"/>
      <c r="J13" s="85"/>
      <c r="K13" s="86"/>
    </row>
    <row r="14" spans="1:14" ht="23.25" x14ac:dyDescent="0.35">
      <c r="A14" s="89">
        <f>M11</f>
        <v>2.1318181818181819E-2</v>
      </c>
      <c r="B14" s="90"/>
      <c r="C14" s="9"/>
      <c r="D14" s="10">
        <f>M8</f>
        <v>469</v>
      </c>
      <c r="E14" s="9"/>
      <c r="F14" s="85"/>
      <c r="G14" s="86"/>
      <c r="H14" s="85"/>
      <c r="I14" s="86"/>
      <c r="J14" s="85"/>
      <c r="K14" s="86"/>
    </row>
    <row r="15" spans="1:14" x14ac:dyDescent="0.25">
      <c r="A15" s="8"/>
      <c r="C15" s="9"/>
      <c r="E15" s="9"/>
      <c r="G15" s="9"/>
      <c r="H15" s="85"/>
      <c r="I15" s="86"/>
      <c r="J15" s="85"/>
      <c r="K15" s="86"/>
    </row>
    <row r="16" spans="1:14" ht="18.75" x14ac:dyDescent="0.3">
      <c r="A16" s="8"/>
      <c r="C16" s="9"/>
      <c r="E16" s="9"/>
      <c r="F16" s="11">
        <f>'Payment Plan Options'!F39-'Payment Plan Options'!B39-'Payment Plan Options'!H3</f>
        <v>33000</v>
      </c>
      <c r="G16" s="9"/>
      <c r="H16" s="85"/>
      <c r="I16" s="86"/>
      <c r="K16" s="9"/>
    </row>
    <row r="17" spans="1:11" ht="18.75" x14ac:dyDescent="0.3">
      <c r="A17" s="8"/>
      <c r="C17" s="9"/>
      <c r="E17" s="9"/>
      <c r="G17" s="9"/>
      <c r="I17" s="9"/>
      <c r="J17" s="12">
        <f>'Payment Plan Options'!F47</f>
        <v>36219</v>
      </c>
      <c r="K17" s="9"/>
    </row>
    <row r="18" spans="1:11" ht="18.75" x14ac:dyDescent="0.3">
      <c r="A18" s="13"/>
      <c r="B18" s="14"/>
      <c r="C18" s="15"/>
      <c r="D18" s="14"/>
      <c r="E18" s="15"/>
      <c r="F18" s="14"/>
      <c r="G18" s="15"/>
      <c r="H18" s="16">
        <f>'Payment Plan Options'!F47-'Payment Plan Options'!B39</f>
        <v>35719</v>
      </c>
      <c r="I18" s="15"/>
      <c r="J18" s="14"/>
      <c r="K18" s="15"/>
    </row>
    <row r="19" spans="1:11" ht="7.5" customHeight="1" x14ac:dyDescent="0.25"/>
    <row r="20" spans="1:11" ht="15.75" x14ac:dyDescent="0.25">
      <c r="A20" s="91" t="s">
        <v>33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x14ac:dyDescent="0.25">
      <c r="A21" s="66" t="s">
        <v>34</v>
      </c>
      <c r="B21" s="66"/>
      <c r="C21" s="67"/>
      <c r="D21" s="66"/>
      <c r="E21" s="66" t="s">
        <v>35</v>
      </c>
      <c r="F21" s="66"/>
      <c r="G21" s="67"/>
      <c r="H21" s="66" t="s">
        <v>36</v>
      </c>
      <c r="I21" s="66"/>
      <c r="J21" s="66"/>
      <c r="K21" s="67"/>
    </row>
    <row r="22" spans="1:11" ht="24.95" customHeight="1" x14ac:dyDescent="0.25">
      <c r="A22" s="1">
        <v>1</v>
      </c>
      <c r="C22" s="9"/>
      <c r="E22" s="17">
        <f>'Payment Plan Options'!C46</f>
        <v>12485.66</v>
      </c>
      <c r="G22" s="9"/>
      <c r="H22" s="1" t="str">
        <f>'Payment Plan Options'!C38</f>
        <v>Due June 1, 2022</v>
      </c>
      <c r="J22" s="1" t="s">
        <v>52</v>
      </c>
      <c r="K22" s="9"/>
    </row>
    <row r="23" spans="1:11" ht="24.95" customHeight="1" x14ac:dyDescent="0.25">
      <c r="A23" s="1">
        <v>2</v>
      </c>
      <c r="C23" s="9"/>
      <c r="E23" s="18">
        <f>'Payment Plan Options'!D46</f>
        <v>11616.67</v>
      </c>
      <c r="G23" s="9"/>
      <c r="H23" s="93" t="s">
        <v>75</v>
      </c>
      <c r="I23" s="92"/>
      <c r="J23" s="92"/>
      <c r="K23" s="94"/>
    </row>
    <row r="24" spans="1:11" x14ac:dyDescent="0.25">
      <c r="A24" s="14"/>
      <c r="B24" s="14"/>
      <c r="C24" s="15"/>
      <c r="D24" s="14"/>
      <c r="E24" s="14"/>
      <c r="F24" s="14"/>
      <c r="G24" s="15"/>
      <c r="H24" s="95"/>
      <c r="I24" s="96"/>
      <c r="J24" s="96"/>
      <c r="K24" s="97"/>
    </row>
    <row r="25" spans="1:11" ht="11.25" customHeight="1" x14ac:dyDescent="0.25"/>
    <row r="26" spans="1:11" x14ac:dyDescent="0.25">
      <c r="A26" s="19" t="s">
        <v>47</v>
      </c>
      <c r="B26" s="20"/>
      <c r="C26" s="28"/>
      <c r="D26" s="88" t="s">
        <v>37</v>
      </c>
      <c r="E26" s="88"/>
      <c r="F26" s="88"/>
      <c r="G26" s="88"/>
      <c r="H26" s="88"/>
      <c r="I26" s="88"/>
      <c r="J26" s="88"/>
      <c r="K26" s="88"/>
    </row>
    <row r="27" spans="1:11" x14ac:dyDescent="0.25">
      <c r="D27" s="88"/>
      <c r="E27" s="88"/>
      <c r="F27" s="88"/>
      <c r="G27" s="88"/>
      <c r="H27" s="88"/>
      <c r="I27" s="88"/>
      <c r="J27" s="88"/>
      <c r="K27" s="88"/>
    </row>
    <row r="28" spans="1:11" ht="6.75" customHeight="1" x14ac:dyDescent="0.25"/>
    <row r="29" spans="1:11" x14ac:dyDescent="0.25">
      <c r="A29" s="2" t="s">
        <v>38</v>
      </c>
      <c r="D29" s="92" t="s">
        <v>48</v>
      </c>
      <c r="E29" s="92"/>
      <c r="F29" s="92"/>
      <c r="G29" s="92"/>
      <c r="H29" s="92"/>
      <c r="I29" s="92"/>
      <c r="J29" s="92"/>
      <c r="K29" s="92"/>
    </row>
    <row r="30" spans="1:11" x14ac:dyDescent="0.25">
      <c r="A30" s="2"/>
      <c r="D30" s="92"/>
      <c r="E30" s="92"/>
      <c r="F30" s="92"/>
      <c r="G30" s="92"/>
      <c r="H30" s="92"/>
      <c r="I30" s="92"/>
      <c r="J30" s="92"/>
      <c r="K30" s="92"/>
    </row>
    <row r="31" spans="1:11" ht="18" customHeight="1" x14ac:dyDescent="0.25">
      <c r="D31" s="92"/>
      <c r="E31" s="92"/>
      <c r="F31" s="92"/>
      <c r="G31" s="92"/>
      <c r="H31" s="92"/>
      <c r="I31" s="92"/>
      <c r="J31" s="92"/>
      <c r="K31" s="92"/>
    </row>
    <row r="32" spans="1:11" ht="7.5" customHeight="1" x14ac:dyDescent="0.25"/>
    <row r="33" spans="1:11" ht="18.75" customHeight="1" x14ac:dyDescent="0.25">
      <c r="A33" s="2" t="s">
        <v>49</v>
      </c>
      <c r="D33" s="1" t="s">
        <v>39</v>
      </c>
    </row>
    <row r="34" spans="1:11" ht="18" x14ac:dyDescent="0.25">
      <c r="D34" s="1" t="s">
        <v>40</v>
      </c>
      <c r="E34" s="21" t="s">
        <v>41</v>
      </c>
      <c r="F34" s="1" t="s">
        <v>42</v>
      </c>
      <c r="G34" s="1" t="s">
        <v>43</v>
      </c>
    </row>
    <row r="35" spans="1:11" ht="5.25" customHeight="1" x14ac:dyDescent="0.25"/>
    <row r="36" spans="1:11" ht="18" x14ac:dyDescent="0.25">
      <c r="C36" s="21" t="s">
        <v>41</v>
      </c>
      <c r="D36" s="1" t="s">
        <v>40</v>
      </c>
      <c r="F36" s="1" t="s">
        <v>42</v>
      </c>
      <c r="G36" s="1" t="s">
        <v>44</v>
      </c>
    </row>
    <row r="37" spans="1:11" ht="7.5" customHeight="1" x14ac:dyDescent="0.25"/>
    <row r="38" spans="1:11" x14ac:dyDescent="0.25">
      <c r="A38" s="2" t="s">
        <v>50</v>
      </c>
      <c r="D38" s="92" t="s">
        <v>45</v>
      </c>
      <c r="E38" s="92"/>
      <c r="F38" s="92"/>
      <c r="G38" s="92"/>
      <c r="H38" s="92"/>
      <c r="I38" s="92"/>
      <c r="J38" s="92"/>
      <c r="K38" s="92"/>
    </row>
    <row r="39" spans="1:11" x14ac:dyDescent="0.25">
      <c r="D39" s="92"/>
      <c r="E39" s="92"/>
      <c r="F39" s="92"/>
      <c r="G39" s="92"/>
      <c r="H39" s="92"/>
      <c r="I39" s="92"/>
      <c r="J39" s="92"/>
      <c r="K39" s="92"/>
    </row>
    <row r="40" spans="1:11" ht="3.75" customHeight="1" x14ac:dyDescent="0.25"/>
    <row r="41" spans="1:11" x14ac:dyDescent="0.25">
      <c r="A41" s="88" t="s">
        <v>46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1:11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1:11" ht="8.25" customHeight="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5">
      <c r="A44" s="88" t="s">
        <v>76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1:11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1" x14ac:dyDescent="0.2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1:11" x14ac:dyDescent="0.2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1:11" ht="12" customHeight="1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</row>
  </sheetData>
  <sheetProtection algorithmName="SHA-512" hashValue="ul1DNt02MvaT7iIRZsnJVXbivCJg/GZVrvpHM5wIOWgf80xD5gbUTCRGda38fVKhzfBi3uBN/IJVMDgm7HPNWw==" saltValue="EsHKMAfDoPaLQ+Xze+n4qQ==" spinCount="100000" sheet="1" selectLockedCells="1"/>
  <mergeCells count="17">
    <mergeCell ref="A44:K48"/>
    <mergeCell ref="A14:B14"/>
    <mergeCell ref="A20:K20"/>
    <mergeCell ref="D26:K27"/>
    <mergeCell ref="D29:K31"/>
    <mergeCell ref="D38:K39"/>
    <mergeCell ref="A41:K42"/>
    <mergeCell ref="H23:K24"/>
    <mergeCell ref="A2:L2"/>
    <mergeCell ref="A9:C10"/>
    <mergeCell ref="F9:G9"/>
    <mergeCell ref="H9:I10"/>
    <mergeCell ref="D10:E11"/>
    <mergeCell ref="F10:G14"/>
    <mergeCell ref="A11:C12"/>
    <mergeCell ref="H11:I16"/>
    <mergeCell ref="J11:K15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D9C76-2A3B-4C43-99E0-C4762823E47D}">
  <dimension ref="A1:N48"/>
  <sheetViews>
    <sheetView showGridLines="0" workbookViewId="0">
      <selection activeCell="I5" sqref="I5"/>
    </sheetView>
  </sheetViews>
  <sheetFormatPr defaultRowHeight="15" x14ac:dyDescent="0.25"/>
  <cols>
    <col min="1" max="1" width="13.140625" style="1" customWidth="1"/>
    <col min="2" max="2" width="3.85546875" style="1" customWidth="1"/>
    <col min="3" max="3" width="2.7109375" style="1" customWidth="1"/>
    <col min="4" max="5" width="10.5703125" style="1" customWidth="1"/>
    <col min="6" max="6" width="10.5703125" style="1" bestFit="1" customWidth="1"/>
    <col min="7" max="7" width="9.7109375" style="1" customWidth="1"/>
    <col min="8" max="8" width="14.28515625" style="1" bestFit="1" customWidth="1"/>
    <col min="9" max="9" width="8" style="1" customWidth="1"/>
    <col min="10" max="10" width="14.28515625" style="1" bestFit="1" customWidth="1"/>
    <col min="11" max="11" width="3.28515625" style="1" customWidth="1"/>
    <col min="12" max="14" width="9.140625" style="1" hidden="1" customWidth="1"/>
    <col min="15" max="16384" width="9.140625" style="1"/>
  </cols>
  <sheetData>
    <row r="1" spans="1:14" ht="15.75" x14ac:dyDescent="0.25">
      <c r="A1" s="72" t="s">
        <v>81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4" ht="15.75" x14ac:dyDescent="0.25">
      <c r="A2" s="72" t="s">
        <v>51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4" ht="6" customHeight="1" x14ac:dyDescent="0.25"/>
    <row r="4" spans="1:14" ht="15.75" x14ac:dyDescent="0.25">
      <c r="A4" s="3" t="s">
        <v>15</v>
      </c>
      <c r="F4" s="4" t="s">
        <v>82</v>
      </c>
    </row>
    <row r="5" spans="1:14" ht="15.75" x14ac:dyDescent="0.25">
      <c r="A5" s="3" t="s">
        <v>16</v>
      </c>
      <c r="F5" s="3" t="s">
        <v>74</v>
      </c>
    </row>
    <row r="6" spans="1:14" ht="15.75" x14ac:dyDescent="0.25">
      <c r="A6" s="3" t="s">
        <v>17</v>
      </c>
      <c r="F6" s="3" t="s">
        <v>78</v>
      </c>
    </row>
    <row r="7" spans="1:14" ht="12" customHeight="1" x14ac:dyDescent="0.25">
      <c r="A7" s="3" t="s">
        <v>18</v>
      </c>
      <c r="F7" s="3" t="s">
        <v>19</v>
      </c>
    </row>
    <row r="8" spans="1:14" ht="12" customHeight="1" x14ac:dyDescent="0.25">
      <c r="M8" s="1">
        <f>'Payment Plan Options'!C55</f>
        <v>469</v>
      </c>
      <c r="N8" s="1" t="s">
        <v>53</v>
      </c>
    </row>
    <row r="9" spans="1:14" ht="15.75" customHeight="1" x14ac:dyDescent="0.25">
      <c r="A9" s="73" t="s">
        <v>20</v>
      </c>
      <c r="B9" s="74"/>
      <c r="C9" s="75"/>
      <c r="D9" s="5" t="s">
        <v>21</v>
      </c>
      <c r="E9" s="6"/>
      <c r="F9" s="79" t="s">
        <v>22</v>
      </c>
      <c r="G9" s="80"/>
      <c r="H9" s="81" t="s">
        <v>23</v>
      </c>
      <c r="I9" s="82"/>
      <c r="J9" s="7" t="s">
        <v>24</v>
      </c>
      <c r="K9" s="6"/>
      <c r="M9" s="1">
        <f>SUM(M8/('Payment Plan Options'!M52-'Payment Plan Options'!H3-'Payment Plan Options'!B52))</f>
        <v>1.4212121212121212E-2</v>
      </c>
      <c r="N9" s="1" t="s">
        <v>25</v>
      </c>
    </row>
    <row r="10" spans="1:14" ht="15.75" customHeight="1" x14ac:dyDescent="0.25">
      <c r="A10" s="76"/>
      <c r="B10" s="77"/>
      <c r="C10" s="78"/>
      <c r="D10" s="85" t="s">
        <v>26</v>
      </c>
      <c r="E10" s="86"/>
      <c r="F10" s="85" t="s">
        <v>27</v>
      </c>
      <c r="G10" s="86"/>
      <c r="H10" s="83"/>
      <c r="I10" s="84"/>
      <c r="J10" s="8"/>
      <c r="K10" s="9"/>
      <c r="M10" s="1">
        <f>SUM(M9*12)</f>
        <v>0.17054545454545456</v>
      </c>
      <c r="N10" s="1" t="s">
        <v>28</v>
      </c>
    </row>
    <row r="11" spans="1:14" ht="15" customHeight="1" x14ac:dyDescent="0.25">
      <c r="A11" s="85" t="s">
        <v>29</v>
      </c>
      <c r="B11" s="87"/>
      <c r="C11" s="86"/>
      <c r="D11" s="85"/>
      <c r="E11" s="86"/>
      <c r="F11" s="85"/>
      <c r="G11" s="86"/>
      <c r="H11" s="85" t="s">
        <v>30</v>
      </c>
      <c r="I11" s="86"/>
      <c r="J11" s="85" t="s">
        <v>31</v>
      </c>
      <c r="K11" s="86"/>
      <c r="M11" s="1">
        <f>SUM(M10/10)</f>
        <v>1.7054545454545454E-2</v>
      </c>
      <c r="N11" s="1" t="s">
        <v>32</v>
      </c>
    </row>
    <row r="12" spans="1:14" x14ac:dyDescent="0.25">
      <c r="A12" s="85"/>
      <c r="B12" s="87"/>
      <c r="C12" s="86"/>
      <c r="E12" s="9"/>
      <c r="F12" s="85"/>
      <c r="G12" s="86"/>
      <c r="H12" s="85"/>
      <c r="I12" s="86"/>
      <c r="J12" s="85"/>
      <c r="K12" s="86"/>
    </row>
    <row r="13" spans="1:14" x14ac:dyDescent="0.25">
      <c r="A13" s="8"/>
      <c r="C13" s="9"/>
      <c r="E13" s="9"/>
      <c r="F13" s="85"/>
      <c r="G13" s="86"/>
      <c r="H13" s="85"/>
      <c r="I13" s="86"/>
      <c r="J13" s="85"/>
      <c r="K13" s="86"/>
    </row>
    <row r="14" spans="1:14" ht="23.25" x14ac:dyDescent="0.35">
      <c r="A14" s="89">
        <f>M11</f>
        <v>1.7054545454545454E-2</v>
      </c>
      <c r="B14" s="90"/>
      <c r="C14" s="9"/>
      <c r="D14" s="10">
        <f>M8</f>
        <v>469</v>
      </c>
      <c r="E14" s="9"/>
      <c r="F14" s="85"/>
      <c r="G14" s="86"/>
      <c r="H14" s="85"/>
      <c r="I14" s="86"/>
      <c r="J14" s="85"/>
      <c r="K14" s="86"/>
    </row>
    <row r="15" spans="1:14" x14ac:dyDescent="0.25">
      <c r="A15" s="8"/>
      <c r="C15" s="9"/>
      <c r="E15" s="9"/>
      <c r="G15" s="9"/>
      <c r="H15" s="85"/>
      <c r="I15" s="86"/>
      <c r="J15" s="85"/>
      <c r="K15" s="86"/>
    </row>
    <row r="16" spans="1:14" ht="18.75" x14ac:dyDescent="0.3">
      <c r="A16" s="8"/>
      <c r="C16" s="9"/>
      <c r="E16" s="9"/>
      <c r="F16" s="11">
        <f>'Payment Plan Options'!M52-'Payment Plan Options'!H3-'Payment Plan Options'!B52</f>
        <v>33000</v>
      </c>
      <c r="G16" s="9"/>
      <c r="H16" s="85"/>
      <c r="I16" s="86"/>
      <c r="K16" s="9"/>
    </row>
    <row r="17" spans="1:11" ht="18.75" x14ac:dyDescent="0.3">
      <c r="A17" s="8"/>
      <c r="C17" s="9"/>
      <c r="E17" s="9"/>
      <c r="G17" s="9"/>
      <c r="I17" s="9"/>
      <c r="J17" s="12">
        <f>'Payment Plan Options'!M60</f>
        <v>36219</v>
      </c>
      <c r="K17" s="9"/>
    </row>
    <row r="18" spans="1:11" ht="18.75" x14ac:dyDescent="0.3">
      <c r="A18" s="13"/>
      <c r="B18" s="14"/>
      <c r="C18" s="15"/>
      <c r="D18" s="14"/>
      <c r="E18" s="15"/>
      <c r="F18" s="14"/>
      <c r="G18" s="15"/>
      <c r="H18" s="16">
        <f>'Payment Plan Options'!M60-'Payment Plan Options'!B52</f>
        <v>35719</v>
      </c>
      <c r="I18" s="15"/>
      <c r="J18" s="14"/>
      <c r="K18" s="15"/>
    </row>
    <row r="19" spans="1:11" ht="7.5" customHeight="1" x14ac:dyDescent="0.25"/>
    <row r="20" spans="1:11" ht="15.75" x14ac:dyDescent="0.25">
      <c r="A20" s="91" t="s">
        <v>33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x14ac:dyDescent="0.25">
      <c r="A21" s="66" t="s">
        <v>34</v>
      </c>
      <c r="B21" s="66"/>
      <c r="C21" s="67"/>
      <c r="D21" s="66"/>
      <c r="E21" s="66" t="s">
        <v>35</v>
      </c>
      <c r="F21" s="66"/>
      <c r="G21" s="67"/>
      <c r="H21" s="66" t="s">
        <v>36</v>
      </c>
      <c r="I21" s="66"/>
      <c r="J21" s="66"/>
      <c r="K21" s="67"/>
    </row>
    <row r="22" spans="1:11" ht="24.95" customHeight="1" x14ac:dyDescent="0.25">
      <c r="A22" s="1">
        <v>1</v>
      </c>
      <c r="C22" s="9"/>
      <c r="E22" s="25">
        <f>'Payment Plan Options'!C59</f>
        <v>4354</v>
      </c>
      <c r="G22" s="9"/>
      <c r="H22" s="1" t="str">
        <f>'Payment Plan Options'!C51</f>
        <v>Due June 1, 2022</v>
      </c>
      <c r="J22" s="1" t="s">
        <v>52</v>
      </c>
      <c r="K22" s="9"/>
    </row>
    <row r="23" spans="1:11" ht="24.95" customHeight="1" x14ac:dyDescent="0.25">
      <c r="A23" s="1">
        <v>9</v>
      </c>
      <c r="C23" s="9"/>
      <c r="E23" s="18">
        <f>'Payment Plan Options'!D59</f>
        <v>3485</v>
      </c>
      <c r="G23" s="9"/>
      <c r="H23" s="93" t="s">
        <v>77</v>
      </c>
      <c r="I23" s="98"/>
      <c r="J23" s="98"/>
      <c r="K23" s="94"/>
    </row>
    <row r="24" spans="1:11" x14ac:dyDescent="0.25">
      <c r="A24" s="14"/>
      <c r="B24" s="14"/>
      <c r="C24" s="15"/>
      <c r="D24" s="14"/>
      <c r="E24" s="14"/>
      <c r="F24" s="14"/>
      <c r="G24" s="15"/>
      <c r="H24" s="95"/>
      <c r="I24" s="96"/>
      <c r="J24" s="96"/>
      <c r="K24" s="97"/>
    </row>
    <row r="25" spans="1:11" ht="8.25" customHeight="1" x14ac:dyDescent="0.25"/>
    <row r="26" spans="1:11" x14ac:dyDescent="0.25">
      <c r="A26" s="19" t="s">
        <v>47</v>
      </c>
      <c r="B26" s="20"/>
      <c r="C26" s="28"/>
      <c r="D26" s="88" t="s">
        <v>37</v>
      </c>
      <c r="E26" s="88"/>
      <c r="F26" s="88"/>
      <c r="G26" s="88"/>
      <c r="H26" s="88"/>
      <c r="I26" s="88"/>
      <c r="J26" s="88"/>
      <c r="K26" s="88"/>
    </row>
    <row r="27" spans="1:11" x14ac:dyDescent="0.25">
      <c r="D27" s="88"/>
      <c r="E27" s="88"/>
      <c r="F27" s="88"/>
      <c r="G27" s="88"/>
      <c r="H27" s="88"/>
      <c r="I27" s="88"/>
      <c r="J27" s="88"/>
      <c r="K27" s="88"/>
    </row>
    <row r="28" spans="1:11" ht="6.75" customHeight="1" x14ac:dyDescent="0.25"/>
    <row r="29" spans="1:11" x14ac:dyDescent="0.25">
      <c r="A29" s="2" t="s">
        <v>38</v>
      </c>
      <c r="D29" s="92" t="s">
        <v>48</v>
      </c>
      <c r="E29" s="92"/>
      <c r="F29" s="92"/>
      <c r="G29" s="92"/>
      <c r="H29" s="92"/>
      <c r="I29" s="92"/>
      <c r="J29" s="92"/>
      <c r="K29" s="92"/>
    </row>
    <row r="30" spans="1:11" x14ac:dyDescent="0.25">
      <c r="A30" s="2"/>
      <c r="D30" s="92"/>
      <c r="E30" s="92"/>
      <c r="F30" s="92"/>
      <c r="G30" s="92"/>
      <c r="H30" s="92"/>
      <c r="I30" s="92"/>
      <c r="J30" s="92"/>
      <c r="K30" s="92"/>
    </row>
    <row r="31" spans="1:11" ht="29.25" customHeight="1" x14ac:dyDescent="0.25">
      <c r="D31" s="92"/>
      <c r="E31" s="92"/>
      <c r="F31" s="92"/>
      <c r="G31" s="92"/>
      <c r="H31" s="92"/>
      <c r="I31" s="92"/>
      <c r="J31" s="92"/>
      <c r="K31" s="92"/>
    </row>
    <row r="32" spans="1:11" ht="7.5" customHeight="1" x14ac:dyDescent="0.25"/>
    <row r="33" spans="1:11" ht="18.75" customHeight="1" x14ac:dyDescent="0.25">
      <c r="A33" s="2" t="s">
        <v>49</v>
      </c>
      <c r="D33" s="1" t="s">
        <v>39</v>
      </c>
    </row>
    <row r="34" spans="1:11" ht="18" x14ac:dyDescent="0.25">
      <c r="D34" s="1" t="s">
        <v>40</v>
      </c>
      <c r="E34" s="21" t="s">
        <v>41</v>
      </c>
      <c r="F34" s="1" t="s">
        <v>42</v>
      </c>
      <c r="G34" s="1" t="s">
        <v>43</v>
      </c>
    </row>
    <row r="35" spans="1:11" ht="5.25" customHeight="1" x14ac:dyDescent="0.25"/>
    <row r="36" spans="1:11" ht="18" x14ac:dyDescent="0.25">
      <c r="C36" s="21" t="s">
        <v>41</v>
      </c>
      <c r="D36" s="1" t="s">
        <v>40</v>
      </c>
      <c r="F36" s="1" t="s">
        <v>42</v>
      </c>
      <c r="G36" s="1" t="s">
        <v>44</v>
      </c>
    </row>
    <row r="37" spans="1:11" ht="7.5" customHeight="1" x14ac:dyDescent="0.25"/>
    <row r="38" spans="1:11" x14ac:dyDescent="0.25">
      <c r="A38" s="2" t="s">
        <v>50</v>
      </c>
      <c r="D38" s="92" t="s">
        <v>45</v>
      </c>
      <c r="E38" s="92"/>
      <c r="F38" s="92"/>
      <c r="G38" s="92"/>
      <c r="H38" s="92"/>
      <c r="I38" s="92"/>
      <c r="J38" s="92"/>
      <c r="K38" s="92"/>
    </row>
    <row r="39" spans="1:11" x14ac:dyDescent="0.25">
      <c r="D39" s="92"/>
      <c r="E39" s="92"/>
      <c r="F39" s="92"/>
      <c r="G39" s="92"/>
      <c r="H39" s="92"/>
      <c r="I39" s="92"/>
      <c r="J39" s="92"/>
      <c r="K39" s="92"/>
    </row>
    <row r="40" spans="1:11" ht="4.5" customHeight="1" x14ac:dyDescent="0.25"/>
    <row r="41" spans="1:11" x14ac:dyDescent="0.25">
      <c r="A41" s="88" t="s">
        <v>46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1:11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1:11" ht="6" customHeight="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5" customHeight="1" x14ac:dyDescent="0.25">
      <c r="A44" s="88" t="s">
        <v>76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1:11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1" x14ac:dyDescent="0.2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1:11" x14ac:dyDescent="0.2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1:11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</row>
  </sheetData>
  <sheetProtection algorithmName="SHA-512" hashValue="BDXI+wtv1YIUW/QsScs6UDziJR7sIFWRyhkUqwgI86+JuSOmqFPTtmKlj8kONkbzvN1eaCzuYAI40J6VChMK5Q==" saltValue="bgnsgpm3aTCBRyDZEk+77Q==" spinCount="100000" sheet="1" objects="1" scenarios="1"/>
  <mergeCells count="18">
    <mergeCell ref="A44:K48"/>
    <mergeCell ref="A14:B14"/>
    <mergeCell ref="A20:K20"/>
    <mergeCell ref="D26:K27"/>
    <mergeCell ref="D29:K31"/>
    <mergeCell ref="D38:K39"/>
    <mergeCell ref="A41:K42"/>
    <mergeCell ref="H23:K24"/>
    <mergeCell ref="A1:L1"/>
    <mergeCell ref="A2:L2"/>
    <mergeCell ref="A9:C10"/>
    <mergeCell ref="F9:G9"/>
    <mergeCell ref="H9:I10"/>
    <mergeCell ref="D10:E11"/>
    <mergeCell ref="F10:G14"/>
    <mergeCell ref="A11:C12"/>
    <mergeCell ref="H11:I16"/>
    <mergeCell ref="J11:K15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Payment Plan Options</vt:lpstr>
      <vt:lpstr>TILA Form Payment Plan B</vt:lpstr>
      <vt:lpstr>TILA Form Payment Plan C</vt:lpstr>
      <vt:lpstr>'Payment Plan Options'!Print_Area</vt:lpstr>
      <vt:lpstr>'TILA Form Payment Plan B'!Print_Area</vt:lpstr>
      <vt:lpstr>'TILA Form Payment Plan C'!Print_Area</vt:lpstr>
      <vt:lpstr>'Payment Plan Options'!Print_Titles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Pennington</dc:creator>
  <cp:lastModifiedBy>Nicole Pennington</cp:lastModifiedBy>
  <cp:lastPrinted>2021-01-21T21:08:29Z</cp:lastPrinted>
  <dcterms:created xsi:type="dcterms:W3CDTF">2021-01-20T22:09:14Z</dcterms:created>
  <dcterms:modified xsi:type="dcterms:W3CDTF">2022-03-01T17:28:17Z</dcterms:modified>
</cp:coreProperties>
</file>